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00" activeTab="0"/>
  </bookViews>
  <sheets>
    <sheet name="Feuil1" sheetId="1" r:id="rId1"/>
  </sheets>
  <definedNames>
    <definedName name="_xlnm.Print_Area" localSheetId="0">'Feuil1'!$B$1:$K$68</definedName>
  </definedNames>
  <calcPr fullCalcOnLoad="1"/>
</workbook>
</file>

<file path=xl/sharedStrings.xml><?xml version="1.0" encoding="utf-8"?>
<sst xmlns="http://schemas.openxmlformats.org/spreadsheetml/2006/main" count="72" uniqueCount="54">
  <si>
    <t>-</t>
  </si>
  <si>
    <t>ACL004519MAD</t>
  </si>
  <si>
    <t>ACR004585MAD</t>
  </si>
  <si>
    <t>ACL005029MAD</t>
  </si>
  <si>
    <t>ACL004988MAD</t>
  </si>
  <si>
    <t>ACL005028MAD</t>
  </si>
  <si>
    <t>ACL005081MAD</t>
  </si>
  <si>
    <t xml:space="preserve">  10/12/2010</t>
  </si>
  <si>
    <t>17//12/2012</t>
  </si>
  <si>
    <t>ACL005237MAD</t>
  </si>
  <si>
    <t>ACL005238MAD</t>
  </si>
  <si>
    <t>montant du prêt FEC</t>
  </si>
  <si>
    <t>Montant débloqué</t>
  </si>
  <si>
    <t>durée</t>
  </si>
  <si>
    <t>Nature du projet</t>
  </si>
  <si>
    <t>Numéro du prét</t>
  </si>
  <si>
    <t>ROYAUME DU MAROC</t>
  </si>
  <si>
    <t>Wilaya de la Région Marrakech Safi</t>
  </si>
  <si>
    <t>Commune de Marrakech</t>
  </si>
  <si>
    <t>Direction Générale des services</t>
  </si>
  <si>
    <t>Reprofilage de la dette</t>
  </si>
  <si>
    <t xml:space="preserve">      Trav d'amenagement Urbains 1er tranche</t>
  </si>
  <si>
    <t xml:space="preserve">       Trav d'amenagement Urbains    2 éme tranche</t>
  </si>
  <si>
    <t xml:space="preserve">       Trav d'amenagement Urbains    3 éme tranche</t>
  </si>
  <si>
    <t>Aménag de la voirie 1er tranche</t>
  </si>
  <si>
    <t>Aménag de la voirie 2er tranche</t>
  </si>
  <si>
    <t>Amenag Avenue Abdelkarim el khatbi 1EME TRANCHE</t>
  </si>
  <si>
    <t>Amenag Avenue Abdelkarim el khatbi 2ER TRANCHE</t>
  </si>
  <si>
    <t>Amenag Avenue Abdelkarim el khatbi 3ER TRANCHE</t>
  </si>
  <si>
    <t>Reamenag Avenue Gumassa 1ER TRANCHE VOIE RAPIDE TRANSPORT PUBLIC SITE PROPPRE</t>
  </si>
  <si>
    <t>Reamenag Avenue Gumassa 2ER TRANCHE VOIE RAPIDE TRANSPORT PUBLIC SITE PROPPRE</t>
  </si>
  <si>
    <t>Amenag Avenue hassan II LOT 3T</t>
  </si>
  <si>
    <t>Amenag Avenue hassan II LOT 4T</t>
  </si>
  <si>
    <t>Aménagemt Av hassan II LOT 1 et 2(1ere T)</t>
  </si>
  <si>
    <t>etude de la qualification de la signalisation</t>
  </si>
  <si>
    <t>V</t>
  </si>
  <si>
    <t>LE TRSORIER PREFECTORAL</t>
  </si>
  <si>
    <t>LE PRESIDENT DE LA COMMUNE DE MARRAKECH</t>
  </si>
  <si>
    <t>PREFECTURE DE MARRAKECH</t>
  </si>
  <si>
    <t>Aménagemt Av hassan II LOT3 et 2(4 éme T)</t>
  </si>
  <si>
    <t>Aménagement de la bibliothéque  Municipale</t>
  </si>
  <si>
    <t>Aménagemt Av hassan II LOT 1 et 2(2émeT)</t>
  </si>
  <si>
    <t>Aménagemt Av hassan II LOT 1 et 2(3éme T)</t>
  </si>
  <si>
    <t xml:space="preserve"> Annuités remboursées </t>
  </si>
  <si>
    <t>montant  des  dettes capital et intéréts</t>
  </si>
  <si>
    <t xml:space="preserve">       Trav d'amenagement Urbains   4 éme tranche</t>
  </si>
  <si>
    <t>Aménag de la voirie3éme  tranche</t>
  </si>
  <si>
    <t>Aménagemt Av hassan II LOT3 et 2(5 éme T)</t>
  </si>
  <si>
    <t>Division  Budget et Comptabilité</t>
  </si>
  <si>
    <t xml:space="preserve">Ministére deL'Interieur </t>
  </si>
  <si>
    <t>date de Valeur</t>
  </si>
  <si>
    <t>taux d'intérets %</t>
  </si>
  <si>
    <t>annuités restant dues à la date 31/12/2019</t>
  </si>
  <si>
    <t>Situation des emprunts à la date 31/12/2019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</si>
</sst>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65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u val="double"/>
      <sz val="2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i/>
      <sz val="14"/>
      <name val="Arial"/>
      <family val="2"/>
    </font>
    <font>
      <b/>
      <u val="double"/>
      <sz val="20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u val="double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b/>
      <sz val="12"/>
      <name val="Arial"/>
      <family val="2"/>
    </font>
    <font>
      <b/>
      <sz val="9"/>
      <name val="Book Antiqua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readingOrder="2"/>
    </xf>
    <xf numFmtId="0" fontId="0" fillId="0" borderId="0" xfId="0" applyAlignment="1">
      <alignment readingOrder="2"/>
    </xf>
    <xf numFmtId="4" fontId="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readingOrder="2"/>
    </xf>
    <xf numFmtId="0" fontId="3" fillId="0" borderId="0" xfId="0" applyFont="1" applyBorder="1" applyAlignment="1">
      <alignment horizontal="center" readingOrder="2"/>
    </xf>
    <xf numFmtId="0" fontId="5" fillId="34" borderId="0" xfId="0" applyFont="1" applyFill="1" applyBorder="1" applyAlignment="1">
      <alignment horizontal="center" vertical="center" wrapText="1" readingOrder="2"/>
    </xf>
    <xf numFmtId="4" fontId="9" fillId="33" borderId="0" xfId="0" applyNumberFormat="1" applyFont="1" applyFill="1" applyBorder="1" applyAlignment="1">
      <alignment horizontal="center" vertical="center"/>
    </xf>
    <xf numFmtId="4" fontId="9" fillId="35" borderId="0" xfId="0" applyNumberFormat="1" applyFont="1" applyFill="1" applyBorder="1" applyAlignment="1" quotePrefix="1">
      <alignment horizontal="center" vertical="center" wrapText="1" readingOrder="1"/>
    </xf>
    <xf numFmtId="4" fontId="0" fillId="0" borderId="0" xfId="0" applyNumberFormat="1" applyAlignment="1">
      <alignment/>
    </xf>
    <xf numFmtId="4" fontId="0" fillId="0" borderId="0" xfId="0" applyNumberFormat="1" applyAlignment="1">
      <alignment readingOrder="2"/>
    </xf>
    <xf numFmtId="4" fontId="1" fillId="0" borderId="0" xfId="0" applyNumberFormat="1" applyFont="1" applyAlignment="1">
      <alignment readingOrder="2"/>
    </xf>
    <xf numFmtId="4" fontId="0" fillId="0" borderId="0" xfId="0" applyNumberFormat="1" applyFont="1" applyAlignment="1">
      <alignment readingOrder="2"/>
    </xf>
    <xf numFmtId="0" fontId="10" fillId="33" borderId="11" xfId="0" applyFont="1" applyFill="1" applyBorder="1" applyAlignment="1">
      <alignment horizontal="center" vertical="center" wrapText="1" readingOrder="2"/>
    </xf>
    <xf numFmtId="4" fontId="9" fillId="33" borderId="11" xfId="0" applyNumberFormat="1" applyFont="1" applyFill="1" applyBorder="1" applyAlignment="1" quotePrefix="1">
      <alignment horizontal="center" vertical="center" wrapText="1" readingOrder="1"/>
    </xf>
    <xf numFmtId="0" fontId="12" fillId="0" borderId="0" xfId="0" applyFont="1" applyAlignment="1">
      <alignment readingOrder="2"/>
    </xf>
    <xf numFmtId="4" fontId="3" fillId="0" borderId="0" xfId="0" applyNumberFormat="1" applyFont="1" applyBorder="1" applyAlignment="1">
      <alignment horizontal="center" readingOrder="2"/>
    </xf>
    <xf numFmtId="0" fontId="6" fillId="34" borderId="11" xfId="0" applyFont="1" applyFill="1" applyBorder="1" applyAlignment="1">
      <alignment horizontal="center" vertical="center" wrapText="1" readingOrder="2"/>
    </xf>
    <xf numFmtId="4" fontId="9" fillId="33" borderId="12" xfId="0" applyNumberFormat="1" applyFont="1" applyFill="1" applyBorder="1" applyAlignment="1" quotePrefix="1">
      <alignment vertical="center" wrapText="1" readingOrder="1"/>
    </xf>
    <xf numFmtId="4" fontId="9" fillId="33" borderId="11" xfId="0" applyNumberFormat="1" applyFont="1" applyFill="1" applyBorder="1" applyAlignment="1" quotePrefix="1">
      <alignment vertical="center" wrapText="1" readingOrder="1"/>
    </xf>
    <xf numFmtId="4" fontId="15" fillId="33" borderId="11" xfId="0" applyNumberFormat="1" applyFont="1" applyFill="1" applyBorder="1" applyAlignment="1" quotePrefix="1">
      <alignment horizontal="center" vertical="center" wrapText="1" readingOrder="1"/>
    </xf>
    <xf numFmtId="0" fontId="13" fillId="0" borderId="0" xfId="0" applyFont="1" applyBorder="1" applyAlignment="1">
      <alignment horizontal="center" readingOrder="2"/>
    </xf>
    <xf numFmtId="0" fontId="4" fillId="0" borderId="13" xfId="0" applyFont="1" applyBorder="1" applyAlignment="1">
      <alignment readingOrder="2"/>
    </xf>
    <xf numFmtId="0" fontId="13" fillId="0" borderId="13" xfId="0" applyFont="1" applyBorder="1" applyAlignment="1">
      <alignment readingOrder="2"/>
    </xf>
    <xf numFmtId="0" fontId="10" fillId="0" borderId="0" xfId="0" applyFont="1" applyAlignment="1">
      <alignment readingOrder="2"/>
    </xf>
    <xf numFmtId="14" fontId="10" fillId="33" borderId="11" xfId="0" applyNumberFormat="1" applyFont="1" applyFill="1" applyBorder="1" applyAlignment="1">
      <alignment horizontal="center" vertical="center" wrapText="1" readingOrder="2"/>
    </xf>
    <xf numFmtId="14" fontId="10" fillId="33" borderId="11" xfId="0" applyNumberFormat="1" applyFont="1" applyFill="1" applyBorder="1" applyAlignment="1" quotePrefix="1">
      <alignment horizontal="center" vertical="center" wrapText="1" readingOrder="2"/>
    </xf>
    <xf numFmtId="0" fontId="20" fillId="0" borderId="13" xfId="0" applyFont="1" applyBorder="1" applyAlignment="1">
      <alignment/>
    </xf>
    <xf numFmtId="0" fontId="2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readingOrder="2"/>
    </xf>
    <xf numFmtId="0" fontId="22" fillId="0" borderId="0" xfId="0" applyFont="1" applyAlignment="1">
      <alignment readingOrder="2"/>
    </xf>
    <xf numFmtId="0" fontId="23" fillId="33" borderId="14" xfId="0" applyFont="1" applyFill="1" applyBorder="1" applyAlignment="1">
      <alignment horizontal="center" vertical="justify"/>
    </xf>
    <xf numFmtId="0" fontId="23" fillId="33" borderId="14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 readingOrder="2"/>
    </xf>
    <xf numFmtId="0" fontId="19" fillId="36" borderId="11" xfId="0" applyFont="1" applyFill="1" applyBorder="1" applyAlignment="1">
      <alignment vertical="center" wrapText="1" readingOrder="2"/>
    </xf>
    <xf numFmtId="0" fontId="14" fillId="36" borderId="10" xfId="0" applyFont="1" applyFill="1" applyBorder="1" applyAlignment="1">
      <alignment vertical="center" wrapText="1" readingOrder="2"/>
    </xf>
    <xf numFmtId="4" fontId="11" fillId="36" borderId="10" xfId="0" applyNumberFormat="1" applyFont="1" applyFill="1" applyBorder="1" applyAlignment="1" quotePrefix="1">
      <alignment horizontal="center" vertical="center" wrapText="1" readingOrder="1"/>
    </xf>
    <xf numFmtId="4" fontId="15" fillId="36" borderId="10" xfId="0" applyNumberFormat="1" applyFont="1" applyFill="1" applyBorder="1" applyAlignment="1" quotePrefix="1">
      <alignment horizontal="center" vertical="center" wrapText="1" readingOrder="1"/>
    </xf>
    <xf numFmtId="0" fontId="7" fillId="36" borderId="11" xfId="0" applyFont="1" applyFill="1" applyBorder="1" applyAlignment="1">
      <alignment horizontal="center" vertical="center" wrapText="1" readingOrder="2"/>
    </xf>
    <xf numFmtId="4" fontId="9" fillId="33" borderId="15" xfId="0" applyNumberFormat="1" applyFont="1" applyFill="1" applyBorder="1" applyAlignment="1" quotePrefix="1">
      <alignment vertical="center" wrapText="1" readingOrder="1"/>
    </xf>
    <xf numFmtId="4" fontId="9" fillId="33" borderId="16" xfId="0" applyNumberFormat="1" applyFont="1" applyFill="1" applyBorder="1" applyAlignment="1">
      <alignment horizontal="center" vertical="center"/>
    </xf>
    <xf numFmtId="14" fontId="10" fillId="33" borderId="15" xfId="0" applyNumberFormat="1" applyFont="1" applyFill="1" applyBorder="1" applyAlignment="1">
      <alignment horizontal="center" vertical="center" wrapText="1" readingOrder="2"/>
    </xf>
    <xf numFmtId="0" fontId="23" fillId="33" borderId="1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vertical="center" wrapText="1" readingOrder="2"/>
    </xf>
    <xf numFmtId="4" fontId="9" fillId="33" borderId="11" xfId="0" applyNumberFormat="1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vertical="center" wrapText="1" readingOrder="2"/>
    </xf>
    <xf numFmtId="0" fontId="16" fillId="34" borderId="10" xfId="0" applyFont="1" applyFill="1" applyBorder="1" applyAlignment="1">
      <alignment horizontal="center" vertical="center" wrapText="1" readingOrder="2"/>
    </xf>
    <xf numFmtId="0" fontId="18" fillId="33" borderId="10" xfId="0" applyFont="1" applyFill="1" applyBorder="1" applyAlignment="1">
      <alignment horizontal="center" vertical="center" wrapText="1" readingOrder="2"/>
    </xf>
    <xf numFmtId="0" fontId="23" fillId="33" borderId="19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 readingOrder="2"/>
    </xf>
    <xf numFmtId="0" fontId="23" fillId="33" borderId="19" xfId="0" applyFont="1" applyFill="1" applyBorder="1" applyAlignment="1">
      <alignment horizontal="center" vertical="justify"/>
    </xf>
    <xf numFmtId="0" fontId="23" fillId="33" borderId="18" xfId="0" applyFont="1" applyFill="1" applyBorder="1" applyAlignment="1">
      <alignment horizontal="center" vertical="justify"/>
    </xf>
    <xf numFmtId="0" fontId="10" fillId="33" borderId="10" xfId="0" applyFont="1" applyFill="1" applyBorder="1" applyAlignment="1">
      <alignment horizontal="center" vertical="center" wrapText="1" readingOrder="2"/>
    </xf>
    <xf numFmtId="4" fontId="9" fillId="33" borderId="20" xfId="0" applyNumberFormat="1" applyFont="1" applyFill="1" applyBorder="1" applyAlignment="1" quotePrefix="1">
      <alignment horizontal="center" vertical="center" wrapText="1" readingOrder="1"/>
    </xf>
    <xf numFmtId="0" fontId="18" fillId="34" borderId="11" xfId="0" applyFont="1" applyFill="1" applyBorder="1" applyAlignment="1">
      <alignment horizontal="center" vertical="center" wrapText="1" readingOrder="2"/>
    </xf>
    <xf numFmtId="0" fontId="18" fillId="34" borderId="10" xfId="0" applyFont="1" applyFill="1" applyBorder="1" applyAlignment="1">
      <alignment horizontal="center" vertical="center" wrapText="1" readingOrder="2"/>
    </xf>
    <xf numFmtId="0" fontId="22" fillId="34" borderId="11" xfId="0" applyFont="1" applyFill="1" applyBorder="1" applyAlignment="1">
      <alignment horizontal="center" vertical="center" wrapText="1" readingOrder="2"/>
    </xf>
    <xf numFmtId="0" fontId="3" fillId="34" borderId="11" xfId="0" applyFont="1" applyFill="1" applyBorder="1" applyAlignment="1">
      <alignment horizontal="center" vertical="center" wrapText="1" readingOrder="2"/>
    </xf>
    <xf numFmtId="0" fontId="24" fillId="0" borderId="0" xfId="0" applyFont="1" applyAlignment="1">
      <alignment/>
    </xf>
    <xf numFmtId="0" fontId="24" fillId="0" borderId="0" xfId="0" applyFont="1" applyAlignment="1">
      <alignment readingOrder="2"/>
    </xf>
    <xf numFmtId="0" fontId="1" fillId="33" borderId="0" xfId="0" applyFont="1" applyFill="1" applyAlignment="1">
      <alignment readingOrder="2"/>
    </xf>
    <xf numFmtId="0" fontId="21" fillId="33" borderId="0" xfId="0" applyFont="1" applyFill="1" applyAlignment="1">
      <alignment/>
    </xf>
    <xf numFmtId="4" fontId="17" fillId="33" borderId="0" xfId="0" applyNumberFormat="1" applyFont="1" applyFill="1" applyBorder="1" applyAlignment="1" quotePrefix="1">
      <alignment horizontal="center" vertical="center" wrapText="1" readingOrder="1"/>
    </xf>
    <xf numFmtId="0" fontId="25" fillId="33" borderId="14" xfId="0" applyFont="1" applyFill="1" applyBorder="1" applyAlignment="1">
      <alignment horizontal="center" vertical="justify"/>
    </xf>
    <xf numFmtId="4" fontId="20" fillId="0" borderId="13" xfId="0" applyNumberFormat="1" applyFont="1" applyBorder="1" applyAlignment="1">
      <alignment readingOrder="1"/>
    </xf>
    <xf numFmtId="4" fontId="17" fillId="33" borderId="0" xfId="0" applyNumberFormat="1" applyFont="1" applyFill="1" applyBorder="1" applyAlignment="1">
      <alignment horizontal="center" vertical="center" wrapText="1" readingOrder="1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 readingOrder="1"/>
    </xf>
    <xf numFmtId="4" fontId="26" fillId="0" borderId="0" xfId="0" applyNumberFormat="1" applyFont="1" applyAlignment="1">
      <alignment readingOrder="1"/>
    </xf>
    <xf numFmtId="4" fontId="21" fillId="33" borderId="0" xfId="0" applyNumberFormat="1" applyFont="1" applyFill="1" applyAlignment="1">
      <alignment readingOrder="1"/>
    </xf>
    <xf numFmtId="4" fontId="21" fillId="0" borderId="0" xfId="0" applyNumberFormat="1" applyFont="1" applyAlignment="1">
      <alignment readingOrder="1"/>
    </xf>
    <xf numFmtId="4" fontId="64" fillId="0" borderId="0" xfId="0" applyNumberFormat="1" applyFont="1" applyAlignment="1">
      <alignment readingOrder="1"/>
    </xf>
    <xf numFmtId="0" fontId="1" fillId="0" borderId="0" xfId="0" applyFont="1" applyBorder="1" applyAlignment="1">
      <alignment readingOrder="2"/>
    </xf>
    <xf numFmtId="0" fontId="21" fillId="0" borderId="0" xfId="0" applyFont="1" applyBorder="1" applyAlignment="1">
      <alignment/>
    </xf>
    <xf numFmtId="0" fontId="21" fillId="33" borderId="0" xfId="0" applyFont="1" applyFill="1" applyBorder="1" applyAlignment="1">
      <alignment/>
    </xf>
    <xf numFmtId="0" fontId="1" fillId="33" borderId="0" xfId="0" applyFont="1" applyFill="1" applyBorder="1" applyAlignment="1">
      <alignment readingOrder="2"/>
    </xf>
    <xf numFmtId="4" fontId="15" fillId="36" borderId="11" xfId="0" applyNumberFormat="1" applyFont="1" applyFill="1" applyBorder="1" applyAlignment="1" quotePrefix="1">
      <alignment horizontal="center" vertical="center" wrapText="1" readingOrder="1"/>
    </xf>
    <xf numFmtId="4" fontId="15" fillId="33" borderId="10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 quotePrefix="1">
      <alignment horizontal="center" vertical="center" wrapText="1" readingOrder="1"/>
    </xf>
    <xf numFmtId="4" fontId="9" fillId="33" borderId="21" xfId="0" applyNumberFormat="1" applyFont="1" applyFill="1" applyBorder="1" applyAlignment="1" quotePrefix="1">
      <alignment horizontal="center" vertical="center" wrapText="1" readingOrder="1"/>
    </xf>
    <xf numFmtId="4" fontId="9" fillId="33" borderId="12" xfId="0" applyNumberFormat="1" applyFont="1" applyFill="1" applyBorder="1" applyAlignment="1" quotePrefix="1">
      <alignment horizontal="center" vertical="center" wrapText="1" readingOrder="1"/>
    </xf>
    <xf numFmtId="4" fontId="27" fillId="33" borderId="15" xfId="0" applyNumberFormat="1" applyFont="1" applyFill="1" applyBorder="1" applyAlignment="1" quotePrefix="1">
      <alignment vertical="center" wrapText="1" readingOrder="1"/>
    </xf>
    <xf numFmtId="4" fontId="27" fillId="33" borderId="12" xfId="0" applyNumberFormat="1" applyFont="1" applyFill="1" applyBorder="1" applyAlignment="1" quotePrefix="1">
      <alignment vertical="center" wrapText="1" readingOrder="1"/>
    </xf>
    <xf numFmtId="0" fontId="23" fillId="33" borderId="22" xfId="0" applyFont="1" applyFill="1" applyBorder="1" applyAlignment="1">
      <alignment horizontal="center"/>
    </xf>
    <xf numFmtId="4" fontId="9" fillId="33" borderId="15" xfId="0" applyNumberFormat="1" applyFont="1" applyFill="1" applyBorder="1" applyAlignment="1">
      <alignment horizontal="center" vertical="center"/>
    </xf>
    <xf numFmtId="4" fontId="9" fillId="33" borderId="23" xfId="0" applyNumberFormat="1" applyFont="1" applyFill="1" applyBorder="1" applyAlignment="1">
      <alignment horizontal="center" vertical="center"/>
    </xf>
    <xf numFmtId="4" fontId="9" fillId="33" borderId="24" xfId="0" applyNumberFormat="1" applyFont="1" applyFill="1" applyBorder="1" applyAlignment="1">
      <alignment horizontal="center" vertical="center"/>
    </xf>
    <xf numFmtId="14" fontId="10" fillId="33" borderId="23" xfId="0" applyNumberFormat="1" applyFont="1" applyFill="1" applyBorder="1" applyAlignment="1">
      <alignment horizontal="center" vertical="center" wrapText="1" readingOrder="2"/>
    </xf>
    <xf numFmtId="0" fontId="10" fillId="33" borderId="23" xfId="0" applyFont="1" applyFill="1" applyBorder="1" applyAlignment="1">
      <alignment horizontal="center" vertical="center" wrapText="1" readingOrder="2"/>
    </xf>
    <xf numFmtId="4" fontId="9" fillId="33" borderId="23" xfId="0" applyNumberFormat="1" applyFont="1" applyFill="1" applyBorder="1" applyAlignment="1" quotePrefix="1">
      <alignment horizontal="center" vertical="center" wrapText="1" readingOrder="1"/>
    </xf>
    <xf numFmtId="0" fontId="23" fillId="33" borderId="22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horizontal="left" wrapText="1" readingOrder="2"/>
    </xf>
    <xf numFmtId="4" fontId="15" fillId="33" borderId="15" xfId="0" applyNumberFormat="1" applyFont="1" applyFill="1" applyBorder="1" applyAlignment="1" quotePrefix="1">
      <alignment horizontal="center" vertical="center" wrapText="1" readingOrder="1"/>
    </xf>
    <xf numFmtId="4" fontId="15" fillId="33" borderId="21" xfId="0" applyNumberFormat="1" applyFont="1" applyFill="1" applyBorder="1" applyAlignment="1" quotePrefix="1">
      <alignment horizontal="center" vertical="center" wrapText="1" readingOrder="1"/>
    </xf>
    <xf numFmtId="4" fontId="15" fillId="33" borderId="12" xfId="0" applyNumberFormat="1" applyFont="1" applyFill="1" applyBorder="1" applyAlignment="1" quotePrefix="1">
      <alignment horizontal="center" vertical="center" wrapText="1" readingOrder="1"/>
    </xf>
    <xf numFmtId="4" fontId="9" fillId="33" borderId="15" xfId="0" applyNumberFormat="1" applyFont="1" applyFill="1" applyBorder="1" applyAlignment="1" quotePrefix="1">
      <alignment horizontal="center" vertical="center" wrapText="1" readingOrder="1"/>
    </xf>
    <xf numFmtId="4" fontId="9" fillId="33" borderId="21" xfId="0" applyNumberFormat="1" applyFont="1" applyFill="1" applyBorder="1" applyAlignment="1" quotePrefix="1">
      <alignment horizontal="center" vertical="center" wrapText="1" readingOrder="1"/>
    </xf>
    <xf numFmtId="4" fontId="9" fillId="33" borderId="12" xfId="0" applyNumberFormat="1" applyFont="1" applyFill="1" applyBorder="1" applyAlignment="1" quotePrefix="1">
      <alignment horizontal="center" vertical="center" wrapText="1" readingOrder="1"/>
    </xf>
    <xf numFmtId="0" fontId="28" fillId="0" borderId="25" xfId="0" applyFont="1" applyBorder="1" applyAlignment="1">
      <alignment horizontal="center" wrapText="1" readingOrder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7</xdr:row>
      <xdr:rowOff>152400</xdr:rowOff>
    </xdr:to>
    <xdr:pic>
      <xdr:nvPicPr>
        <xdr:cNvPr id="1" name="Image 2" descr="LOGO-C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rightToLeft="1" tabSelected="1" view="pageBreakPreview" zoomScaleSheetLayoutView="100" zoomScalePageLayoutView="0" workbookViewId="0" topLeftCell="A8">
      <selection activeCell="B8" sqref="B8:K8"/>
    </sheetView>
  </sheetViews>
  <sheetFormatPr defaultColWidth="11.421875" defaultRowHeight="12.75"/>
  <cols>
    <col min="1" max="1" width="0.13671875" style="0" customWidth="1"/>
    <col min="2" max="2" width="15.57421875" style="3" customWidth="1"/>
    <col min="3" max="3" width="16.28125" style="2" customWidth="1"/>
    <col min="4" max="4" width="18.28125" style="2" customWidth="1"/>
    <col min="5" max="5" width="11.7109375" style="29" customWidth="1"/>
    <col min="6" max="6" width="27.140625" style="2" customWidth="1"/>
    <col min="7" max="7" width="7.421875" style="2" customWidth="1"/>
    <col min="8" max="8" width="8.00390625" style="2" customWidth="1"/>
    <col min="9" max="9" width="16.140625" style="2" customWidth="1"/>
    <col min="10" max="10" width="16.57421875" style="2" customWidth="1"/>
    <col min="11" max="11" width="23.28125" style="2" customWidth="1"/>
    <col min="13" max="13" width="22.57421875" style="3" customWidth="1"/>
    <col min="14" max="14" width="13.28125" style="0" bestFit="1" customWidth="1"/>
  </cols>
  <sheetData>
    <row r="1" spans="5:11" ht="18">
      <c r="E1" s="25"/>
      <c r="J1" s="31"/>
      <c r="K1" s="32" t="s">
        <v>16</v>
      </c>
    </row>
    <row r="2" spans="5:11" ht="18">
      <c r="E2" s="25"/>
      <c r="J2" s="31"/>
      <c r="K2" s="32" t="s">
        <v>49</v>
      </c>
    </row>
    <row r="3" spans="5:11" ht="18">
      <c r="E3" s="25"/>
      <c r="J3" s="31"/>
      <c r="K3" s="32" t="s">
        <v>17</v>
      </c>
    </row>
    <row r="4" spans="5:11" ht="18">
      <c r="E4" s="25"/>
      <c r="J4" s="31"/>
      <c r="K4" s="32" t="s">
        <v>38</v>
      </c>
    </row>
    <row r="5" spans="5:11" ht="18">
      <c r="E5" s="25"/>
      <c r="J5" s="31"/>
      <c r="K5" s="32" t="s">
        <v>18</v>
      </c>
    </row>
    <row r="6" spans="5:11" ht="18">
      <c r="E6" s="25"/>
      <c r="J6" s="31"/>
      <c r="K6" s="32" t="s">
        <v>19</v>
      </c>
    </row>
    <row r="7" spans="5:13" ht="22.5" customHeight="1">
      <c r="E7" s="25"/>
      <c r="J7" s="95" t="s">
        <v>48</v>
      </c>
      <c r="K7" s="95"/>
      <c r="M7" s="5"/>
    </row>
    <row r="8" spans="2:13" s="1" customFormat="1" ht="61.5" customHeight="1" thickBot="1">
      <c r="B8" s="102" t="s">
        <v>53</v>
      </c>
      <c r="C8" s="102"/>
      <c r="D8" s="102"/>
      <c r="E8" s="102"/>
      <c r="F8" s="102"/>
      <c r="G8" s="102"/>
      <c r="H8" s="102"/>
      <c r="I8" s="102"/>
      <c r="J8" s="102"/>
      <c r="K8" s="102"/>
      <c r="M8" s="7"/>
    </row>
    <row r="9" spans="2:13" ht="90.75" customHeight="1" thickBot="1">
      <c r="B9" s="57" t="s">
        <v>52</v>
      </c>
      <c r="C9" s="58" t="s">
        <v>43</v>
      </c>
      <c r="D9" s="57" t="s">
        <v>44</v>
      </c>
      <c r="E9" s="59" t="s">
        <v>50</v>
      </c>
      <c r="F9" s="60" t="s">
        <v>14</v>
      </c>
      <c r="G9" s="18" t="s">
        <v>13</v>
      </c>
      <c r="H9" s="35" t="s">
        <v>51</v>
      </c>
      <c r="I9" s="18" t="s">
        <v>12</v>
      </c>
      <c r="J9" s="18" t="s">
        <v>11</v>
      </c>
      <c r="K9" s="49" t="s">
        <v>15</v>
      </c>
      <c r="M9" s="8"/>
    </row>
    <row r="10" spans="2:14" ht="54.75" customHeight="1" thickBot="1">
      <c r="B10" s="46">
        <f>+D10-C10</f>
        <v>68012558.70000002</v>
      </c>
      <c r="C10" s="30">
        <f>112697386.63+13602511.74+13602511.74</f>
        <v>139902410.10999998</v>
      </c>
      <c r="D10" s="30">
        <v>207914968.81</v>
      </c>
      <c r="E10" s="26">
        <v>39763</v>
      </c>
      <c r="F10" s="33" t="s">
        <v>21</v>
      </c>
      <c r="G10" s="14">
        <v>15</v>
      </c>
      <c r="H10" s="4">
        <v>7.5</v>
      </c>
      <c r="I10" s="15">
        <v>120071000</v>
      </c>
      <c r="J10" s="96">
        <v>200000000</v>
      </c>
      <c r="K10" s="50" t="s">
        <v>1</v>
      </c>
      <c r="M10" s="8"/>
      <c r="N10" s="10"/>
    </row>
    <row r="11" spans="2:13" ht="65.25" customHeight="1" thickBot="1">
      <c r="B11" s="46">
        <f aca="true" t="shared" si="0" ref="B11:B33">+D11-C11</f>
        <v>27698729.25</v>
      </c>
      <c r="C11" s="4">
        <f>44317966.8+5539745.85+5539745.85</f>
        <v>55397458.5</v>
      </c>
      <c r="D11" s="4">
        <v>83096187.75</v>
      </c>
      <c r="E11" s="26">
        <v>39870</v>
      </c>
      <c r="F11" s="33" t="s">
        <v>22</v>
      </c>
      <c r="G11" s="14">
        <v>15</v>
      </c>
      <c r="H11" s="4">
        <v>7.5</v>
      </c>
      <c r="I11" s="15">
        <v>48900000</v>
      </c>
      <c r="J11" s="97"/>
      <c r="K11" s="50" t="s">
        <v>1</v>
      </c>
      <c r="M11" s="8"/>
    </row>
    <row r="12" spans="2:13" ht="66" customHeight="1" thickBot="1">
      <c r="B12" s="46">
        <f>+D12-C12</f>
        <v>21958981.24</v>
      </c>
      <c r="C12" s="4">
        <f>19734562.26+3136997.32+3136997.32</f>
        <v>26008556.900000002</v>
      </c>
      <c r="D12" s="4">
        <v>47967538.14</v>
      </c>
      <c r="E12" s="26" t="s">
        <v>7</v>
      </c>
      <c r="F12" s="33" t="s">
        <v>23</v>
      </c>
      <c r="G12" s="14">
        <v>15</v>
      </c>
      <c r="H12" s="4">
        <v>7.5</v>
      </c>
      <c r="I12" s="83">
        <v>27350000</v>
      </c>
      <c r="J12" s="97"/>
      <c r="K12" s="50" t="s">
        <v>1</v>
      </c>
      <c r="M12" s="8"/>
    </row>
    <row r="13" spans="2:13" ht="40.5" customHeight="1" thickBot="1">
      <c r="B13" s="46">
        <f t="shared" si="0"/>
        <v>4940500.63</v>
      </c>
      <c r="C13" s="4">
        <f>496892.75+380038.51</f>
        <v>876931.26</v>
      </c>
      <c r="D13" s="4">
        <v>5817431.89</v>
      </c>
      <c r="E13" s="26">
        <v>42620</v>
      </c>
      <c r="F13" s="66" t="s">
        <v>45</v>
      </c>
      <c r="G13" s="14">
        <v>15</v>
      </c>
      <c r="H13" s="4">
        <v>5.5</v>
      </c>
      <c r="I13" s="83">
        <v>3679000</v>
      </c>
      <c r="J13" s="98"/>
      <c r="K13" s="50" t="s">
        <v>1</v>
      </c>
      <c r="M13" s="8"/>
    </row>
    <row r="14" spans="2:13" ht="46.5" customHeight="1" thickBot="1">
      <c r="B14" s="46">
        <f t="shared" si="0"/>
        <v>0</v>
      </c>
      <c r="C14" s="80">
        <f>300134087.93+40253379.9</f>
        <v>340387467.83</v>
      </c>
      <c r="D14" s="30">
        <v>340387467.83</v>
      </c>
      <c r="E14" s="26">
        <v>39813</v>
      </c>
      <c r="F14" s="51" t="s">
        <v>20</v>
      </c>
      <c r="G14" s="14">
        <v>10</v>
      </c>
      <c r="H14" s="4">
        <v>7.25</v>
      </c>
      <c r="I14" s="15">
        <v>234950786.55</v>
      </c>
      <c r="J14" s="21">
        <v>234950786.55</v>
      </c>
      <c r="K14" s="50" t="s">
        <v>2</v>
      </c>
      <c r="M14" s="8"/>
    </row>
    <row r="15" spans="2:13" ht="46.5" customHeight="1" thickBot="1">
      <c r="B15" s="46">
        <f t="shared" si="0"/>
        <v>199559133.67999995</v>
      </c>
      <c r="C15" s="80">
        <f>441026107.23+49889783.42+49889783.42</f>
        <v>540805674.07</v>
      </c>
      <c r="D15" s="30">
        <v>740364807.75</v>
      </c>
      <c r="E15" s="26">
        <v>39813</v>
      </c>
      <c r="F15" s="86" t="s">
        <v>20</v>
      </c>
      <c r="G15" s="14">
        <v>15</v>
      </c>
      <c r="H15" s="4">
        <v>7.5</v>
      </c>
      <c r="I15" s="15">
        <v>440383092.29</v>
      </c>
      <c r="J15" s="21">
        <v>440383092.29</v>
      </c>
      <c r="K15" s="50" t="s">
        <v>2</v>
      </c>
      <c r="M15" s="8"/>
    </row>
    <row r="16" spans="2:13" ht="44.25" customHeight="1" thickBot="1">
      <c r="B16" s="46">
        <f t="shared" si="0"/>
        <v>26081422.65</v>
      </c>
      <c r="C16" s="4">
        <f>11591743.4+2897935.85+2897935.85</f>
        <v>17387615.1</v>
      </c>
      <c r="D16" s="4">
        <v>43469037.75</v>
      </c>
      <c r="E16" s="27">
        <v>41452</v>
      </c>
      <c r="F16" s="47" t="s">
        <v>24</v>
      </c>
      <c r="G16" s="14">
        <v>15</v>
      </c>
      <c r="H16" s="4">
        <v>7</v>
      </c>
      <c r="I16" s="15">
        <v>25700000</v>
      </c>
      <c r="J16" s="99">
        <v>54000000</v>
      </c>
      <c r="K16" s="50" t="s">
        <v>6</v>
      </c>
      <c r="M16" s="8"/>
    </row>
    <row r="17" spans="2:14" ht="43.5" customHeight="1" thickBot="1">
      <c r="B17" s="46">
        <f t="shared" si="0"/>
        <v>21537188.6</v>
      </c>
      <c r="C17" s="4">
        <f>6461156.58+2153718.86+2153718.86</f>
        <v>10768594.299999999</v>
      </c>
      <c r="D17" s="4">
        <v>32305782.9</v>
      </c>
      <c r="E17" s="27">
        <v>41796</v>
      </c>
      <c r="F17" s="34" t="s">
        <v>25</v>
      </c>
      <c r="G17" s="14">
        <v>15</v>
      </c>
      <c r="H17" s="4" t="s">
        <v>35</v>
      </c>
      <c r="I17" s="83">
        <v>19100000</v>
      </c>
      <c r="J17" s="101"/>
      <c r="K17" s="50" t="s">
        <v>6</v>
      </c>
      <c r="M17" s="8"/>
      <c r="N17" s="8"/>
    </row>
    <row r="18" spans="2:14" ht="42.75" customHeight="1" thickBot="1">
      <c r="B18" s="46">
        <f t="shared" si="0"/>
        <v>10967400.99</v>
      </c>
      <c r="C18" s="4">
        <f>965799.59+843646.23</f>
        <v>1809445.8199999998</v>
      </c>
      <c r="D18" s="4">
        <v>12776846.81</v>
      </c>
      <c r="E18" s="27">
        <v>42720</v>
      </c>
      <c r="F18" s="34" t="s">
        <v>46</v>
      </c>
      <c r="G18" s="14">
        <v>15</v>
      </c>
      <c r="H18" s="4">
        <v>5.5</v>
      </c>
      <c r="I18" s="83">
        <v>8167000</v>
      </c>
      <c r="J18" s="82"/>
      <c r="K18" s="50" t="s">
        <v>6</v>
      </c>
      <c r="M18" s="8"/>
      <c r="N18" s="8"/>
    </row>
    <row r="19" spans="2:14" ht="42" customHeight="1" thickBot="1">
      <c r="B19" s="46">
        <f t="shared" si="0"/>
        <v>16378911.040000003</v>
      </c>
      <c r="C19" s="4">
        <f>10236819.4+2047363.88+2047363.88</f>
        <v>14331547.16</v>
      </c>
      <c r="D19" s="4">
        <v>30710458.200000003</v>
      </c>
      <c r="E19" s="26">
        <v>41046</v>
      </c>
      <c r="F19" s="33" t="s">
        <v>26</v>
      </c>
      <c r="G19" s="14">
        <v>15</v>
      </c>
      <c r="H19" s="4">
        <v>7</v>
      </c>
      <c r="I19" s="15">
        <v>17850000</v>
      </c>
      <c r="J19" s="41">
        <v>50000000</v>
      </c>
      <c r="K19" s="50" t="s">
        <v>3</v>
      </c>
      <c r="M19" s="8"/>
      <c r="N19" s="8"/>
    </row>
    <row r="20" spans="2:14" ht="52.5" customHeight="1" thickBot="1">
      <c r="B20" s="46">
        <f t="shared" si="0"/>
        <v>22427993.79</v>
      </c>
      <c r="C20" s="4">
        <f>10724645.99+2491999.31+2491999.31</f>
        <v>15708644.610000001</v>
      </c>
      <c r="D20" s="4">
        <v>38136638.4</v>
      </c>
      <c r="E20" s="14" t="s">
        <v>8</v>
      </c>
      <c r="F20" s="53" t="s">
        <v>27</v>
      </c>
      <c r="G20" s="14">
        <v>15</v>
      </c>
      <c r="H20" s="4">
        <v>6.8</v>
      </c>
      <c r="I20" s="15">
        <v>22100000</v>
      </c>
      <c r="J20" s="19"/>
      <c r="K20" s="50" t="s">
        <v>3</v>
      </c>
      <c r="M20" s="8"/>
      <c r="N20" s="8"/>
    </row>
    <row r="21" spans="2:14" ht="41.25" customHeight="1" thickBot="1">
      <c r="B21" s="46">
        <f t="shared" si="0"/>
        <v>3992836.9000000004</v>
      </c>
      <c r="C21" s="4">
        <f>1272344.86+399283.69+399283.69</f>
        <v>2070912.24</v>
      </c>
      <c r="D21" s="4">
        <v>6063749.140000001</v>
      </c>
      <c r="E21" s="26">
        <v>41611</v>
      </c>
      <c r="F21" s="54" t="s">
        <v>28</v>
      </c>
      <c r="G21" s="14">
        <v>15</v>
      </c>
      <c r="H21" s="4">
        <v>6.8</v>
      </c>
      <c r="I21" s="15">
        <v>3541000</v>
      </c>
      <c r="J21" s="20"/>
      <c r="K21" s="50" t="s">
        <v>3</v>
      </c>
      <c r="M21" s="8"/>
      <c r="N21" s="10"/>
    </row>
    <row r="22" spans="2:14" ht="47.25" customHeight="1" thickBot="1">
      <c r="B22" s="46">
        <f t="shared" si="0"/>
        <v>21930306.72</v>
      </c>
      <c r="C22" s="4">
        <f>14503905.04+2741288.34+2741288.34</f>
        <v>19986481.72</v>
      </c>
      <c r="D22" s="4">
        <v>41916788.44</v>
      </c>
      <c r="E22" s="26">
        <v>40905</v>
      </c>
      <c r="F22" s="33" t="s">
        <v>29</v>
      </c>
      <c r="G22" s="14">
        <v>15</v>
      </c>
      <c r="H22" s="4">
        <v>7</v>
      </c>
      <c r="I22" s="15">
        <v>23900000</v>
      </c>
      <c r="J22" s="99">
        <v>84000000</v>
      </c>
      <c r="K22" s="52" t="s">
        <v>4</v>
      </c>
      <c r="M22" s="8"/>
      <c r="N22" s="10"/>
    </row>
    <row r="23" spans="2:14" ht="29.25" customHeight="1" thickBot="1">
      <c r="B23" s="46">
        <f t="shared" si="0"/>
        <v>20804247.629999995</v>
      </c>
      <c r="C23" s="4">
        <f>9889007.28+2311583.07+2311583.07</f>
        <v>14512173.42</v>
      </c>
      <c r="D23" s="4">
        <v>35316421.05</v>
      </c>
      <c r="E23" s="26">
        <v>41274</v>
      </c>
      <c r="F23" s="33" t="s">
        <v>30</v>
      </c>
      <c r="G23" s="14">
        <v>15</v>
      </c>
      <c r="H23" s="4">
        <v>6.8</v>
      </c>
      <c r="I23" s="15">
        <v>20500000</v>
      </c>
      <c r="J23" s="100"/>
      <c r="K23" s="52" t="s">
        <v>4</v>
      </c>
      <c r="M23" s="8"/>
      <c r="N23" s="10"/>
    </row>
    <row r="24" spans="2:14" ht="42" customHeight="1" thickBot="1">
      <c r="B24" s="46">
        <f t="shared" si="0"/>
        <v>6878369.1</v>
      </c>
      <c r="C24" s="4">
        <f>2191839.48+687836.91+687836.91</f>
        <v>3567513.3000000003</v>
      </c>
      <c r="D24" s="4">
        <v>10445882.4</v>
      </c>
      <c r="E24" s="26">
        <v>41611</v>
      </c>
      <c r="F24" s="33" t="s">
        <v>31</v>
      </c>
      <c r="G24" s="14">
        <v>15</v>
      </c>
      <c r="H24" s="4">
        <v>6.8</v>
      </c>
      <c r="I24" s="83">
        <v>6100000</v>
      </c>
      <c r="J24" s="101"/>
      <c r="K24" s="52" t="s">
        <v>4</v>
      </c>
      <c r="M24" s="8"/>
      <c r="N24" s="10"/>
    </row>
    <row r="25" spans="2:14" ht="40.5" customHeight="1" thickBot="1">
      <c r="B25" s="46">
        <f t="shared" si="0"/>
        <v>7690242.229999999</v>
      </c>
      <c r="C25" s="4">
        <f>1398225.86+699112.93+699112.93</f>
        <v>2796451.72</v>
      </c>
      <c r="D25" s="4">
        <v>10486693.95</v>
      </c>
      <c r="E25" s="26">
        <v>42161</v>
      </c>
      <c r="F25" s="53" t="s">
        <v>32</v>
      </c>
      <c r="G25" s="14">
        <v>15</v>
      </c>
      <c r="H25" s="4">
        <v>6.5</v>
      </c>
      <c r="I25" s="83">
        <v>6200000</v>
      </c>
      <c r="J25" s="83"/>
      <c r="K25" s="52" t="s">
        <v>4</v>
      </c>
      <c r="M25" s="8"/>
      <c r="N25" s="10"/>
    </row>
    <row r="26" spans="2:14" ht="45" customHeight="1" thickBot="1">
      <c r="B26" s="46">
        <f t="shared" si="0"/>
        <v>27527581.6</v>
      </c>
      <c r="C26" s="4">
        <f>18205738.5+3440947.7+3440947.7</f>
        <v>25087633.9</v>
      </c>
      <c r="D26" s="4">
        <v>52615215.5</v>
      </c>
      <c r="E26" s="26">
        <v>40905</v>
      </c>
      <c r="F26" s="47" t="s">
        <v>33</v>
      </c>
      <c r="G26" s="14">
        <v>15</v>
      </c>
      <c r="H26" s="4">
        <v>7</v>
      </c>
      <c r="I26" s="15">
        <v>30000000</v>
      </c>
      <c r="J26" s="99">
        <v>90000000</v>
      </c>
      <c r="K26" s="50" t="s">
        <v>5</v>
      </c>
      <c r="M26" s="8"/>
      <c r="N26" s="10"/>
    </row>
    <row r="27" spans="2:14" ht="47.25" customHeight="1" thickBot="1">
      <c r="B27" s="87">
        <f t="shared" si="0"/>
        <v>6539728.700000001</v>
      </c>
      <c r="C27" s="42">
        <f>2118735.36+654008.87+654008.87</f>
        <v>3426753.1</v>
      </c>
      <c r="D27" s="42">
        <v>9966481.8</v>
      </c>
      <c r="E27" s="43">
        <v>41787</v>
      </c>
      <c r="F27" s="44" t="s">
        <v>41</v>
      </c>
      <c r="G27" s="45">
        <v>15</v>
      </c>
      <c r="H27" s="42">
        <v>6.75</v>
      </c>
      <c r="I27" s="81">
        <v>5800000</v>
      </c>
      <c r="J27" s="100"/>
      <c r="K27" s="48" t="s">
        <v>5</v>
      </c>
      <c r="M27" s="8"/>
      <c r="N27" s="10"/>
    </row>
    <row r="28" spans="2:14" ht="52.5" customHeight="1" thickBot="1">
      <c r="B28" s="88">
        <f t="shared" si="0"/>
        <v>26340771</v>
      </c>
      <c r="C28" s="89">
        <f>7902231.3+2634077.1+2634077.1</f>
        <v>13170385.5</v>
      </c>
      <c r="D28" s="89">
        <v>39511156.5</v>
      </c>
      <c r="E28" s="90">
        <v>41582</v>
      </c>
      <c r="F28" s="44" t="s">
        <v>42</v>
      </c>
      <c r="G28" s="91">
        <v>15</v>
      </c>
      <c r="H28" s="89">
        <v>6.75</v>
      </c>
      <c r="I28" s="92">
        <v>23360000</v>
      </c>
      <c r="J28" s="100"/>
      <c r="K28" s="48" t="s">
        <v>5</v>
      </c>
      <c r="M28" s="8"/>
      <c r="N28" s="10"/>
    </row>
    <row r="29" spans="2:13" ht="39.75" customHeight="1" thickBot="1">
      <c r="B29" s="46">
        <f t="shared" si="0"/>
        <v>10543073.97</v>
      </c>
      <c r="C29" s="4">
        <f>1916922.54+958461.27+958461.27</f>
        <v>3833845.08</v>
      </c>
      <c r="D29" s="4">
        <v>14376919.05</v>
      </c>
      <c r="E29" s="26">
        <v>42116</v>
      </c>
      <c r="F29" s="93" t="s">
        <v>39</v>
      </c>
      <c r="G29" s="14">
        <v>15</v>
      </c>
      <c r="H29" s="4">
        <v>6.75</v>
      </c>
      <c r="I29" s="15">
        <v>8500000</v>
      </c>
      <c r="J29" s="100"/>
      <c r="K29" s="52" t="s">
        <v>5</v>
      </c>
      <c r="M29" s="9"/>
    </row>
    <row r="30" spans="2:13" ht="39.75" customHeight="1" thickBot="1">
      <c r="B30" s="46">
        <f t="shared" si="0"/>
        <v>1477181.4200000002</v>
      </c>
      <c r="C30" s="4">
        <f>148568.09+113629.34</f>
        <v>262197.43</v>
      </c>
      <c r="D30" s="4">
        <v>1739378.85</v>
      </c>
      <c r="E30" s="26">
        <v>42620</v>
      </c>
      <c r="F30" s="47" t="s">
        <v>47</v>
      </c>
      <c r="G30" s="14">
        <v>15</v>
      </c>
      <c r="H30" s="4">
        <v>5.5</v>
      </c>
      <c r="I30" s="15">
        <v>1100000</v>
      </c>
      <c r="J30" s="101"/>
      <c r="K30" s="94" t="s">
        <v>5</v>
      </c>
      <c r="M30" s="9"/>
    </row>
    <row r="31" spans="2:13" ht="42.75" customHeight="1" thickBot="1">
      <c r="B31" s="46">
        <f t="shared" si="0"/>
        <v>291762.89000000013</v>
      </c>
      <c r="C31" s="4">
        <f>583525.78+291762.89+291762.89</f>
        <v>1167051.56</v>
      </c>
      <c r="D31" s="4">
        <v>1458814.4500000002</v>
      </c>
      <c r="E31" s="26">
        <v>42138</v>
      </c>
      <c r="F31" s="34" t="s">
        <v>34</v>
      </c>
      <c r="G31" s="14">
        <v>5</v>
      </c>
      <c r="H31" s="4">
        <v>6.25</v>
      </c>
      <c r="I31" s="83">
        <v>1200300</v>
      </c>
      <c r="J31" s="20">
        <v>3100000</v>
      </c>
      <c r="K31" s="94" t="s">
        <v>9</v>
      </c>
      <c r="M31" s="6"/>
    </row>
    <row r="32" spans="2:11" ht="51" customHeight="1" thickBot="1">
      <c r="B32" s="46">
        <f t="shared" si="0"/>
        <v>992289.3200000001</v>
      </c>
      <c r="C32" s="4">
        <f>180416.24+90208.12+90208.12</f>
        <v>360832.48</v>
      </c>
      <c r="D32" s="4">
        <v>1353121.8</v>
      </c>
      <c r="E32" s="26">
        <v>41698</v>
      </c>
      <c r="F32" s="34" t="s">
        <v>40</v>
      </c>
      <c r="G32" s="14">
        <v>15</v>
      </c>
      <c r="H32" s="4">
        <v>6.75</v>
      </c>
      <c r="I32" s="83">
        <v>800000</v>
      </c>
      <c r="J32" s="84">
        <v>10000000</v>
      </c>
      <c r="K32" s="94" t="s">
        <v>10</v>
      </c>
    </row>
    <row r="33" spans="2:11" ht="56.25" customHeight="1" thickBot="1">
      <c r="B33" s="46">
        <f t="shared" si="0"/>
        <v>405936.48</v>
      </c>
      <c r="C33" s="4">
        <f>33828.04+33828.04+33828.04</f>
        <v>101484.12</v>
      </c>
      <c r="D33" s="4">
        <v>507420.6</v>
      </c>
      <c r="E33" s="26">
        <v>42515</v>
      </c>
      <c r="F33" s="34" t="s">
        <v>40</v>
      </c>
      <c r="G33" s="55">
        <v>15</v>
      </c>
      <c r="H33" s="4">
        <v>6.75</v>
      </c>
      <c r="I33" s="56">
        <v>300000</v>
      </c>
      <c r="J33" s="85"/>
      <c r="K33" s="94" t="s">
        <v>10</v>
      </c>
    </row>
    <row r="34" spans="2:11" ht="68.25" customHeight="1" thickBot="1">
      <c r="B34" s="79">
        <f>SUM(B10:B33)</f>
        <v>554977148.5300001</v>
      </c>
      <c r="C34" s="39">
        <f>SUM(C10:C33)</f>
        <v>1253728061.2299998</v>
      </c>
      <c r="D34" s="39">
        <f>SUM(D10:D33)</f>
        <v>1808705209.7600002</v>
      </c>
      <c r="E34" s="36"/>
      <c r="F34" s="37"/>
      <c r="G34" s="38" t="s">
        <v>0</v>
      </c>
      <c r="H34" s="38"/>
      <c r="I34" s="39">
        <f>SUM(I10:I33)</f>
        <v>1099552178.8400002</v>
      </c>
      <c r="J34" s="79">
        <f>SUM(J10:J32)</f>
        <v>1166433878.8400002</v>
      </c>
      <c r="K34" s="40"/>
    </row>
    <row r="35" spans="2:11" ht="24.75">
      <c r="B35" s="17"/>
      <c r="C35" s="24"/>
      <c r="D35" s="67"/>
      <c r="E35" s="28"/>
      <c r="F35" s="23"/>
      <c r="G35" s="24"/>
      <c r="H35" s="22"/>
      <c r="I35" s="24"/>
      <c r="J35" s="24"/>
      <c r="K35" s="22"/>
    </row>
    <row r="36" spans="2:11" ht="17.25">
      <c r="B36" s="11"/>
      <c r="E36" s="61" t="s">
        <v>37</v>
      </c>
      <c r="F36" s="12"/>
      <c r="K36" s="62" t="s">
        <v>36</v>
      </c>
    </row>
    <row r="37" spans="3:11" ht="17.25">
      <c r="C37" s="13"/>
      <c r="D37" s="13"/>
      <c r="H37" s="13"/>
      <c r="K37" s="16"/>
    </row>
    <row r="38" spans="3:6" ht="17.25">
      <c r="C38" s="75"/>
      <c r="D38" s="75"/>
      <c r="E38" s="76"/>
      <c r="F38" s="75"/>
    </row>
    <row r="39" spans="3:6" ht="17.25">
      <c r="C39" s="65"/>
      <c r="D39" s="68"/>
      <c r="E39" s="77"/>
      <c r="F39" s="78"/>
    </row>
    <row r="40" spans="3:6" ht="17.25">
      <c r="C40" s="65"/>
      <c r="D40" s="68"/>
      <c r="E40" s="77"/>
      <c r="F40" s="65"/>
    </row>
    <row r="41" spans="2:6" ht="17.25">
      <c r="B41" s="11"/>
      <c r="C41" s="68"/>
      <c r="D41" s="68"/>
      <c r="E41" s="64"/>
      <c r="F41" s="63"/>
    </row>
    <row r="42" spans="2:6" ht="17.25">
      <c r="B42" s="11"/>
      <c r="C42" s="69"/>
      <c r="D42" s="72"/>
      <c r="E42" s="64"/>
      <c r="F42" s="63"/>
    </row>
    <row r="43" spans="2:4" ht="17.25">
      <c r="B43" s="11"/>
      <c r="D43" s="72"/>
    </row>
    <row r="44" spans="3:4" ht="17.25">
      <c r="C44" s="70"/>
      <c r="D44" s="73"/>
    </row>
    <row r="45" ht="17.25">
      <c r="D45" s="74"/>
    </row>
    <row r="65" ht="17.25">
      <c r="D65" s="71"/>
    </row>
    <row r="66" ht="17.25">
      <c r="D66" s="71"/>
    </row>
  </sheetData>
  <sheetProtection/>
  <mergeCells count="6">
    <mergeCell ref="J7:K7"/>
    <mergeCell ref="J10:J13"/>
    <mergeCell ref="J22:J24"/>
    <mergeCell ref="J16:J17"/>
    <mergeCell ref="B8:K8"/>
    <mergeCell ref="J26:J3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wafae.mouniati</cp:lastModifiedBy>
  <cp:lastPrinted>2020-06-08T12:55:44Z</cp:lastPrinted>
  <dcterms:created xsi:type="dcterms:W3CDTF">2009-06-17T13:53:44Z</dcterms:created>
  <dcterms:modified xsi:type="dcterms:W3CDTF">2020-11-10T20:59:17Z</dcterms:modified>
  <cp:category/>
  <cp:version/>
  <cp:contentType/>
  <cp:contentStatus/>
</cp:coreProperties>
</file>